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SOINS-AUSCULTATIONS-MESURES\2026 - MNSAM2 - 2025PHIE0130\03 - DOCUMENTS DE MARCHE\"/>
    </mc:Choice>
  </mc:AlternateContent>
  <bookViews>
    <workbookView xWindow="0" yWindow="0" windowWidth="25200" windowHeight="11985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QUANTITES!$A$9:$K$33</definedName>
    <definedName name="_xlnm._FilterDatabase" localSheetId="1" hidden="1">'SPECIMENS-ECHANTILLONS'!$A$8:$G$32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4" l="1"/>
  <c r="E14" i="4" s="1"/>
  <c r="D15" i="4"/>
  <c r="E15" i="4" s="1"/>
  <c r="D16" i="4"/>
  <c r="E16" i="4" s="1"/>
  <c r="D17" i="4"/>
  <c r="E17" i="4" s="1"/>
  <c r="D18" i="4"/>
  <c r="E18" i="4" s="1"/>
  <c r="D19" i="4"/>
  <c r="E19" i="4" s="1"/>
  <c r="D20" i="4"/>
  <c r="E20" i="4" s="1"/>
  <c r="D21" i="4"/>
  <c r="E21" i="4" s="1"/>
  <c r="D22" i="4"/>
  <c r="E22" i="4" s="1"/>
  <c r="D23" i="4"/>
  <c r="E23" i="4" s="1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I34" i="1" l="1"/>
  <c r="J34" i="1"/>
  <c r="K34" i="1"/>
  <c r="G33" i="6" l="1"/>
  <c r="H34" i="1" l="1"/>
  <c r="F34" i="1"/>
  <c r="F10" i="6"/>
  <c r="F11" i="6"/>
  <c r="F12" i="6"/>
  <c r="F13" i="6"/>
  <c r="F9" i="6"/>
  <c r="D8" i="4"/>
  <c r="D9" i="4"/>
  <c r="E9" i="4" s="1"/>
  <c r="D10" i="4"/>
  <c r="E10" i="4" s="1"/>
  <c r="D11" i="4"/>
  <c r="E11" i="4" s="1"/>
  <c r="D12" i="4"/>
  <c r="E12" i="4" s="1"/>
  <c r="D13" i="4"/>
  <c r="E13" i="4" s="1"/>
  <c r="G11" i="1"/>
  <c r="G12" i="1"/>
  <c r="G13" i="1"/>
  <c r="G14" i="1"/>
  <c r="G10" i="1"/>
  <c r="F33" i="6" l="1"/>
  <c r="D24" i="4"/>
  <c r="G34" i="1"/>
  <c r="E8" i="4"/>
  <c r="E24" i="4" s="1"/>
</calcChain>
</file>

<file path=xl/sharedStrings.xml><?xml version="1.0" encoding="utf-8"?>
<sst xmlns="http://schemas.openxmlformats.org/spreadsheetml/2006/main" count="216" uniqueCount="58">
  <si>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</si>
  <si>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</si>
  <si>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</si>
  <si>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</si>
  <si>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</si>
  <si>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</si>
  <si>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</si>
  <si>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</si>
  <si>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</si>
  <si>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</si>
  <si>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</si>
  <si>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t>C.H. FERDINAND GRALL
(LANDERNEAU)</t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</si>
  <si>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</si>
  <si>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</si>
  <si>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</si>
  <si>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</si>
  <si>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</si>
  <si>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</si>
  <si>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C.H. DES PAYS DE MORLAIX</t>
  </si>
  <si>
    <t xml:space="preserve"> C.H. DE LA PRESQU'ÎLE DE CROZON</t>
  </si>
  <si>
    <t>Marché public n°2025PHIE0130</t>
  </si>
  <si>
    <t>La numérotation des lots du marché négocié reprend celle de l'appel d'offre n°2024PHIE0008 (AOSAM) et du marché négocié 2025PHIE0030 (MNSAM).</t>
  </si>
  <si>
    <t>CAPTEUR SPO2 COMPATIBLE VENTILATEUR HAMILTON</t>
  </si>
  <si>
    <t>CAPTEUR MULTI-SITES ADULTE / ENFANT</t>
  </si>
  <si>
    <t>REUTILISABLE - DOIGT ADULTE</t>
  </si>
  <si>
    <t>COUVERTURE ISOTHERMIQUE</t>
  </si>
  <si>
    <t>TAILLE ADULTE</t>
  </si>
  <si>
    <t>TAILLE PEDIATRIQUE</t>
  </si>
  <si>
    <t>ELECTRODE ECG 12 DERIVATIONS</t>
  </si>
  <si>
    <t>ELECTRODE ECG 12 DERIVATIONS PRECABLE</t>
  </si>
  <si>
    <t>ELECTRODE POUR DEFIBRILLATEUR EXTERNE NON AUTOMATIQUE</t>
  </si>
  <si>
    <t>ELECTRODE ADULTE, ENFANTS ET NOURRISSONS &lt;10KG</t>
  </si>
  <si>
    <t>EMBOUT POUR DETECTEUR MONOXYDE CARBONE BEDFONT</t>
  </si>
  <si>
    <t>EMBOUT POUR DETECTEUR MONOXYDE CARBONE</t>
  </si>
  <si>
    <t>SONDE TEMPERATURE CUTANEE ISIS POUR COUVEUSE MEDIPREMA</t>
  </si>
  <si>
    <t>SONDE TEMPERATURE CUTANEE ISIS COUVEUSE MEDIPREMA</t>
  </si>
  <si>
    <t>SONDE TEMPERATURE CUTANEE POUR TUNNEL PHOTOTHERAPIE O'BLOO / COUVEUSE SATIS</t>
  </si>
  <si>
    <t>SONDE CUTANEE POUR TUNNEL PHOTOTHERAPIE</t>
  </si>
  <si>
    <t>SPECULUM LONG AURICULAIRE DE LE MEE A USAGE UNIQUE D 05MM</t>
  </si>
  <si>
    <t>SPECULUM LONG D 05MM</t>
  </si>
  <si>
    <t>SPECULUM NASAL</t>
  </si>
  <si>
    <t>USAGE UNIQUE</t>
  </si>
  <si>
    <t>COUVRE-SONDE THERMOMETRE SURETEMP PLUS</t>
  </si>
  <si>
    <t>EMBOUT NASAL POUR MANOMETRE RESPIRATOIRE MICRORPM</t>
  </si>
  <si>
    <t>COUVERTURE HYPOTHERMIQUE NOUVEAU-NE POUR APPAREIL CRITICOOL</t>
  </si>
  <si>
    <t>POUR ENFANT &lt; 04 KG</t>
  </si>
  <si>
    <t>DISPOSITIF POUR RECHAUFFEUR</t>
  </si>
  <si>
    <t>COUVERTURE ADULTE ACCESS CHIRURGICAL</t>
  </si>
  <si>
    <t>COUVERTURE CARDIAQUE SOUS CORPS COMPLET</t>
  </si>
  <si>
    <t>COUVERTURE DIFFUSEUR TUBE 01,80M</t>
  </si>
  <si>
    <t>COUVERTURE INTEGRALE ADULTE</t>
  </si>
  <si>
    <t>COUVERTURE INTEGRALE PEDIATRIQUE</t>
  </si>
  <si>
    <t>COUVERTURE POUR PARTIE INFERIEURE DU CORPS ADULTE</t>
  </si>
  <si>
    <t>COUVERTURE POUR PARTIE SUPERIEURE DU CORPS ADULTE</t>
  </si>
  <si>
    <t>BOTTE RECHAUFFEMENT PASSIF</t>
  </si>
  <si>
    <t>COUVERTURE HYPO-HYPERTHERMIE MAXI-THERM LITE ADULTE</t>
  </si>
  <si>
    <t>COMBINAISON PREVENTION HYPOTHERMIE NOUVEAU-NE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</si>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</sst>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1" fillId="5" borderId="3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1" fillId="2" borderId="1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  <xf numFmtId="0" fontId="1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 wrapText="1"/>
    </xf>
    <xf numFmtId="3" fontId="0" fillId="0" borderId="7" xfId="0" applyNumberForma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9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9:K33" totalsRowShown="0" headerRowDxfId="28" tableBorderDxfId="27">
  <autoFilter ref="A9:K33"/>
  <tableColumns count="11">
    <tableColumn id="1" name="CLASSE" dataDxfId="2"/>
    <tableColumn id="2" name="LOT" dataDxfId="26"/>
    <tableColumn id="3" name="LIBELLE DU LOT" dataDxfId="25"/>
    <tableColumn id="4" name="SOUS-LOT" dataDxfId="24"/>
    <tableColumn id="5" name="LIBELLE DU SOUS-LOT" dataDxfId="23"/>
    <tableColumn id="6" name="QUANTITE TOTALE_x000a_ESTIMATIVE" dataDxfId="22"/>
    <tableColumn id="7" name="QUANTITE TOTALE_x000a_MAXIMALE_x000a_(coefficient 4)" dataDxfId="21">
      <calculatedColumnFormula>F10*4</calculatedColumnFormula>
    </tableColumn>
    <tableColumn id="8" name="C.H.U. DE BREST" dataDxfId="20"/>
    <tableColumn id="9" name="C.H. DES PAYS DE MORLAIX" dataDxfId="19"/>
    <tableColumn id="10" name="C.H. FERDINAND GRALL_x000a_(LANDERNEAU)" dataDxfId="18"/>
    <tableColumn id="13" name=" C.H. DE LA PRESQU'ÎLE DE CROZON" dataDxfId="1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G32" totalsRowShown="0" headerRowDxfId="16" tableBorderDxfId="15">
  <autoFilter ref="A8:G32"/>
  <tableColumns count="7">
    <tableColumn id="1" name="CLASSE" dataDxfId="14"/>
    <tableColumn id="2" name="LOT" dataDxfId="13"/>
    <tableColumn id="3" name="LIBELLE DU LOT" dataDxfId="12"/>
    <tableColumn id="4" name="SOUS-LOT" dataDxfId="11"/>
    <tableColumn id="5" name="LIBELLE DU SOUS-LOT" dataDxfId="10"/>
    <tableColumn id="6" name="TOTAL_x000a_SPECIMENS/ECHANTILLONS" dataDxfId="9">
      <calculatedColumnFormula>+SUM(G9:G9)</calculatedColumnFormula>
    </tableColumn>
    <tableColumn id="7" name="C.H.U. DE BREST" dataDxfId="8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23" totalsRowShown="0" headerRowDxfId="7" tableBorderDxfId="6">
  <autoFilter ref="A7:E23"/>
  <tableColumns count="5">
    <tableColumn id="1" name="CLASSE" dataDxfId="5"/>
    <tableColumn id="2" name="LOT" dataDxfId="4"/>
    <tableColumn id="3" name="LIBELLE DU LOT" dataDxfId="3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K34"/>
  <sheetViews>
    <sheetView showGridLines="0" tabSelected="1" zoomScale="85" zoomScaleNormal="85" workbookViewId="0">
      <pane xSplit="7" ySplit="9" topLeftCell="H10" activePane="bottomRight" state="frozen"/>
      <selection pane="topRight" activeCell="H1" sqref="H1"/>
      <selection pane="bottomLeft" activeCell="A9" sqref="A9"/>
      <selection pane="bottomRight" sqref="A1:G1"/>
    </sheetView>
  </sheetViews>
  <sheetFormatPr baseColWidth="10" defaultColWidth="36.7109375" defaultRowHeight="15" outlineLevelCol="1" x14ac:dyDescent="0.25"/>
  <cols>
    <col min="1" max="1" width="12.5703125" style="30" bestFit="1" customWidth="1" outlineLevel="1"/>
    <col min="2" max="2" width="9.7109375" style="1" bestFit="1" customWidth="1"/>
    <col min="3" max="3" width="82.28515625" style="30" bestFit="1" customWidth="1"/>
    <col min="4" max="4" width="15.140625" style="1" bestFit="1" customWidth="1"/>
    <col min="5" max="5" width="56.85546875" style="30" bestFit="1" customWidth="1"/>
    <col min="6" max="7" width="22.28515625" style="5" bestFit="1" customWidth="1"/>
    <col min="8" max="8" width="20.42578125" style="5" bestFit="1" customWidth="1"/>
    <col min="9" max="9" width="30" style="5" bestFit="1" customWidth="1"/>
    <col min="10" max="10" width="26.7109375" style="5" bestFit="1" customWidth="1"/>
    <col min="11" max="11" width="37.140625" style="5" bestFit="1" customWidth="1"/>
    <col min="12" max="16384" width="36.7109375" style="1"/>
  </cols>
  <sheetData>
    <row r="1" spans="1:11" ht="26.25" x14ac:dyDescent="0.25">
      <c r="A1" s="36" t="s">
        <v>16</v>
      </c>
      <c r="B1" s="36"/>
      <c r="C1" s="36"/>
      <c r="D1" s="36"/>
      <c r="E1" s="36"/>
      <c r="F1" s="36"/>
      <c r="G1" s="36"/>
      <c r="H1" s="10"/>
      <c r="I1" s="10"/>
      <c r="J1" s="10"/>
      <c r="K1" s="10"/>
    </row>
    <row r="2" spans="1:11" ht="23.25" x14ac:dyDescent="0.25">
      <c r="A2" s="37" t="s">
        <v>9</v>
      </c>
      <c r="B2" s="37"/>
      <c r="C2" s="37"/>
      <c r="D2" s="37"/>
      <c r="E2" s="37"/>
      <c r="F2" s="37"/>
      <c r="G2" s="37"/>
      <c r="H2" s="11"/>
      <c r="I2" s="11"/>
      <c r="J2" s="11"/>
      <c r="K2" s="11"/>
    </row>
    <row r="3" spans="1:11" ht="23.25" x14ac:dyDescent="0.25">
      <c r="A3" s="40" t="s">
        <v>20</v>
      </c>
      <c r="B3" s="40"/>
      <c r="C3" s="40"/>
      <c r="D3" s="40"/>
      <c r="E3" s="40"/>
      <c r="F3" s="40"/>
      <c r="G3" s="40"/>
      <c r="H3" s="11"/>
      <c r="I3" s="11"/>
      <c r="J3" s="11"/>
      <c r="K3" s="11"/>
    </row>
    <row r="5" spans="1:11" s="13" customFormat="1" ht="15.75" x14ac:dyDescent="0.25">
      <c r="A5" s="41" t="s">
        <v>15</v>
      </c>
      <c r="B5" s="41"/>
      <c r="C5" s="41"/>
      <c r="D5" s="41"/>
      <c r="E5" s="41"/>
      <c r="F5" s="41"/>
      <c r="G5" s="41"/>
      <c r="H5" s="12"/>
      <c r="I5" s="12"/>
      <c r="J5" s="12"/>
      <c r="K5" s="12"/>
    </row>
    <row r="6" spans="1:11" s="13" customFormat="1" ht="15.75" x14ac:dyDescent="0.25">
      <c r="A6" s="42" t="s">
        <v>21</v>
      </c>
      <c r="B6" s="42"/>
      <c r="C6" s="42"/>
      <c r="D6" s="42"/>
      <c r="E6" s="42"/>
      <c r="F6" s="42"/>
      <c r="G6" s="42"/>
      <c r="H6" s="12"/>
      <c r="I6" s="12"/>
      <c r="J6" s="12"/>
      <c r="K6" s="12"/>
    </row>
    <row r="8" spans="1:11" s="21" customFormat="1" ht="21" x14ac:dyDescent="0.35">
      <c r="A8" s="39" t="s">
        <v>7</v>
      </c>
      <c r="B8" s="39"/>
      <c r="C8" s="39"/>
      <c r="D8" s="39"/>
      <c r="E8" s="39"/>
      <c r="F8" s="39"/>
      <c r="G8" s="39"/>
      <c r="H8" s="38" t="s">
        <v>6</v>
      </c>
      <c r="I8" s="38"/>
      <c r="J8" s="38"/>
      <c r="K8" s="38"/>
    </row>
    <row r="9" spans="1:11" s="4" customFormat="1" ht="45" x14ac:dyDescent="0.25">
      <c r="A9" s="31" t="s">
        <v>5</v>
      </c>
      <c r="B9" s="20" t="s">
        <v>0</v>
      </c>
      <c r="C9" s="19" t="s">
        <v>1</v>
      </c>
      <c r="D9" s="20" t="s">
        <v>2</v>
      </c>
      <c r="E9" s="19" t="s">
        <v>3</v>
      </c>
      <c r="F9" s="18" t="s">
        <v>4</v>
      </c>
      <c r="G9" s="18" t="s">
        <v>10</v>
      </c>
      <c r="H9" s="8" t="s">
        <v>8</v>
      </c>
      <c r="I9" s="8" t="s">
        <v>18</v>
      </c>
      <c r="J9" s="8" t="s">
        <v>11</v>
      </c>
      <c r="K9" s="8" t="s">
        <v>19</v>
      </c>
    </row>
    <row r="10" spans="1:11" x14ac:dyDescent="0.25">
      <c r="A10" s="32" t="s">
        <v>57</v>
      </c>
      <c r="B10" s="3">
        <v>19</v>
      </c>
      <c r="C10" s="29" t="s">
        <v>22</v>
      </c>
      <c r="D10" s="2">
        <v>1</v>
      </c>
      <c r="E10" s="2" t="s">
        <v>23</v>
      </c>
      <c r="F10" s="7">
        <v>35</v>
      </c>
      <c r="G10" s="22">
        <f>F10*4</f>
        <v>140</v>
      </c>
      <c r="H10" s="6">
        <v>35</v>
      </c>
      <c r="I10" s="6">
        <v>0</v>
      </c>
      <c r="J10" s="6">
        <v>0</v>
      </c>
      <c r="K10" s="6">
        <v>0</v>
      </c>
    </row>
    <row r="11" spans="1:11" x14ac:dyDescent="0.25">
      <c r="A11" s="32" t="s">
        <v>57</v>
      </c>
      <c r="B11" s="3">
        <v>19</v>
      </c>
      <c r="C11" s="2" t="s">
        <v>22</v>
      </c>
      <c r="D11" s="2">
        <v>2</v>
      </c>
      <c r="E11" s="2" t="s">
        <v>24</v>
      </c>
      <c r="F11" s="7">
        <v>2</v>
      </c>
      <c r="G11" s="22">
        <f t="shared" ref="G11:G14" si="0">F11*4</f>
        <v>8</v>
      </c>
      <c r="H11" s="6">
        <v>2</v>
      </c>
      <c r="I11" s="6">
        <v>0</v>
      </c>
      <c r="J11" s="6">
        <v>0</v>
      </c>
      <c r="K11" s="6">
        <v>0</v>
      </c>
    </row>
    <row r="12" spans="1:11" x14ac:dyDescent="0.25">
      <c r="A12" s="32" t="s">
        <v>57</v>
      </c>
      <c r="B12" s="3">
        <v>26</v>
      </c>
      <c r="C12" s="2" t="s">
        <v>25</v>
      </c>
      <c r="D12" s="2">
        <v>1</v>
      </c>
      <c r="E12" s="2" t="s">
        <v>26</v>
      </c>
      <c r="F12" s="7">
        <v>28</v>
      </c>
      <c r="G12" s="22">
        <f t="shared" si="0"/>
        <v>112</v>
      </c>
      <c r="H12" s="6">
        <v>0</v>
      </c>
      <c r="I12" s="6">
        <v>20</v>
      </c>
      <c r="J12" s="6">
        <v>0</v>
      </c>
      <c r="K12" s="6">
        <v>8</v>
      </c>
    </row>
    <row r="13" spans="1:11" x14ac:dyDescent="0.25">
      <c r="A13" s="32" t="s">
        <v>57</v>
      </c>
      <c r="B13" s="3">
        <v>26</v>
      </c>
      <c r="C13" s="2" t="s">
        <v>25</v>
      </c>
      <c r="D13" s="2">
        <v>2</v>
      </c>
      <c r="E13" s="2" t="s">
        <v>27</v>
      </c>
      <c r="F13" s="7">
        <v>64</v>
      </c>
      <c r="G13" s="22">
        <f t="shared" si="0"/>
        <v>256</v>
      </c>
      <c r="H13" s="6">
        <v>0</v>
      </c>
      <c r="I13" s="6">
        <v>50</v>
      </c>
      <c r="J13" s="6">
        <v>14</v>
      </c>
      <c r="K13" s="6">
        <v>0</v>
      </c>
    </row>
    <row r="14" spans="1:11" x14ac:dyDescent="0.25">
      <c r="A14" s="32" t="s">
        <v>57</v>
      </c>
      <c r="B14" s="3">
        <v>33</v>
      </c>
      <c r="C14" s="2" t="s">
        <v>28</v>
      </c>
      <c r="D14" s="2">
        <v>1</v>
      </c>
      <c r="E14" s="2" t="s">
        <v>29</v>
      </c>
      <c r="F14" s="7">
        <v>1000</v>
      </c>
      <c r="G14" s="22">
        <f t="shared" si="0"/>
        <v>4000</v>
      </c>
      <c r="H14" s="6">
        <v>1000</v>
      </c>
      <c r="I14" s="6">
        <v>0</v>
      </c>
      <c r="J14" s="6">
        <v>0</v>
      </c>
      <c r="K14" s="6">
        <v>0</v>
      </c>
    </row>
    <row r="15" spans="1:11" x14ac:dyDescent="0.25">
      <c r="A15" s="32" t="s">
        <v>57</v>
      </c>
      <c r="B15" s="43">
        <v>47</v>
      </c>
      <c r="C15" s="2" t="s">
        <v>30</v>
      </c>
      <c r="D15" s="2">
        <v>1</v>
      </c>
      <c r="E15" s="2" t="s">
        <v>31</v>
      </c>
      <c r="F15" s="7">
        <v>5</v>
      </c>
      <c r="G15" s="22">
        <f t="shared" ref="G15:G33" si="1">F15*4</f>
        <v>20</v>
      </c>
      <c r="H15" s="6">
        <v>5</v>
      </c>
      <c r="I15" s="6">
        <v>0</v>
      </c>
      <c r="J15" s="6">
        <v>0</v>
      </c>
      <c r="K15" s="6">
        <v>0</v>
      </c>
    </row>
    <row r="16" spans="1:11" x14ac:dyDescent="0.25">
      <c r="A16" s="32" t="s">
        <v>57</v>
      </c>
      <c r="B16" s="43">
        <v>51</v>
      </c>
      <c r="C16" s="2" t="s">
        <v>32</v>
      </c>
      <c r="D16" s="2">
        <v>1</v>
      </c>
      <c r="E16" s="2" t="s">
        <v>33</v>
      </c>
      <c r="F16" s="7">
        <v>1000</v>
      </c>
      <c r="G16" s="22">
        <f t="shared" si="1"/>
        <v>4000</v>
      </c>
      <c r="H16" s="6">
        <v>1000</v>
      </c>
      <c r="I16" s="6">
        <v>0</v>
      </c>
      <c r="J16" s="6">
        <v>0</v>
      </c>
      <c r="K16" s="6">
        <v>0</v>
      </c>
    </row>
    <row r="17" spans="1:11" x14ac:dyDescent="0.25">
      <c r="A17" s="32" t="s">
        <v>57</v>
      </c>
      <c r="B17" s="43">
        <v>67</v>
      </c>
      <c r="C17" s="2" t="s">
        <v>34</v>
      </c>
      <c r="D17" s="2">
        <v>1</v>
      </c>
      <c r="E17" s="2" t="s">
        <v>35</v>
      </c>
      <c r="F17" s="7">
        <v>105</v>
      </c>
      <c r="G17" s="22">
        <f t="shared" si="1"/>
        <v>420</v>
      </c>
      <c r="H17" s="6">
        <v>5</v>
      </c>
      <c r="I17" s="6">
        <v>100</v>
      </c>
      <c r="J17" s="6">
        <v>0</v>
      </c>
      <c r="K17" s="6">
        <v>0</v>
      </c>
    </row>
    <row r="18" spans="1:11" x14ac:dyDescent="0.25">
      <c r="A18" s="32" t="s">
        <v>57</v>
      </c>
      <c r="B18" s="43">
        <v>70</v>
      </c>
      <c r="C18" s="2" t="s">
        <v>36</v>
      </c>
      <c r="D18" s="2">
        <v>1</v>
      </c>
      <c r="E18" s="2" t="s">
        <v>37</v>
      </c>
      <c r="F18" s="7">
        <v>5</v>
      </c>
      <c r="G18" s="22">
        <f t="shared" si="1"/>
        <v>20</v>
      </c>
      <c r="H18" s="6">
        <v>5</v>
      </c>
      <c r="I18" s="6">
        <v>0</v>
      </c>
      <c r="J18" s="6">
        <v>0</v>
      </c>
      <c r="K18" s="6">
        <v>0</v>
      </c>
    </row>
    <row r="19" spans="1:11" x14ac:dyDescent="0.25">
      <c r="A19" s="32" t="s">
        <v>57</v>
      </c>
      <c r="B19" s="43">
        <v>73</v>
      </c>
      <c r="C19" s="2" t="s">
        <v>38</v>
      </c>
      <c r="D19" s="2">
        <v>1</v>
      </c>
      <c r="E19" s="2" t="s">
        <v>39</v>
      </c>
      <c r="F19" s="7">
        <v>4000</v>
      </c>
      <c r="G19" s="22">
        <f t="shared" si="1"/>
        <v>16000</v>
      </c>
      <c r="H19" s="6">
        <v>2000</v>
      </c>
      <c r="I19" s="6">
        <v>2000</v>
      </c>
      <c r="J19" s="6">
        <v>0</v>
      </c>
      <c r="K19" s="6">
        <v>0</v>
      </c>
    </row>
    <row r="20" spans="1:11" x14ac:dyDescent="0.25">
      <c r="A20" s="32" t="s">
        <v>57</v>
      </c>
      <c r="B20" s="43">
        <v>74</v>
      </c>
      <c r="C20" s="2" t="s">
        <v>40</v>
      </c>
      <c r="D20" s="2">
        <v>1</v>
      </c>
      <c r="E20" s="2" t="s">
        <v>41</v>
      </c>
      <c r="F20" s="7">
        <v>1300</v>
      </c>
      <c r="G20" s="22">
        <f t="shared" si="1"/>
        <v>5200</v>
      </c>
      <c r="H20" s="6">
        <v>1200</v>
      </c>
      <c r="I20" s="6">
        <v>100</v>
      </c>
      <c r="J20" s="6">
        <v>0</v>
      </c>
      <c r="K20" s="6">
        <v>0</v>
      </c>
    </row>
    <row r="21" spans="1:11" x14ac:dyDescent="0.25">
      <c r="A21" s="32" t="s">
        <v>57</v>
      </c>
      <c r="B21" s="43">
        <v>83</v>
      </c>
      <c r="C21" s="2" t="s">
        <v>42</v>
      </c>
      <c r="D21" s="2">
        <v>1</v>
      </c>
      <c r="E21" s="2" t="s">
        <v>42</v>
      </c>
      <c r="F21" s="7">
        <v>9000</v>
      </c>
      <c r="G21" s="22">
        <f t="shared" si="1"/>
        <v>36000</v>
      </c>
      <c r="H21" s="6">
        <v>9000</v>
      </c>
      <c r="I21" s="6">
        <v>0</v>
      </c>
      <c r="J21" s="6">
        <v>0</v>
      </c>
      <c r="K21" s="6">
        <v>0</v>
      </c>
    </row>
    <row r="22" spans="1:11" x14ac:dyDescent="0.25">
      <c r="A22" s="32" t="s">
        <v>57</v>
      </c>
      <c r="B22" s="43">
        <v>89</v>
      </c>
      <c r="C22" s="2" t="s">
        <v>43</v>
      </c>
      <c r="D22" s="2">
        <v>1</v>
      </c>
      <c r="E22" s="2" t="s">
        <v>43</v>
      </c>
      <c r="F22" s="7">
        <v>40</v>
      </c>
      <c r="G22" s="22">
        <f t="shared" si="1"/>
        <v>160</v>
      </c>
      <c r="H22" s="6">
        <v>40</v>
      </c>
      <c r="I22" s="6">
        <v>0</v>
      </c>
      <c r="J22" s="6">
        <v>0</v>
      </c>
      <c r="K22" s="6">
        <v>0</v>
      </c>
    </row>
    <row r="23" spans="1:11" x14ac:dyDescent="0.25">
      <c r="A23" s="32" t="s">
        <v>57</v>
      </c>
      <c r="B23" s="43">
        <v>95</v>
      </c>
      <c r="C23" s="2" t="s">
        <v>44</v>
      </c>
      <c r="D23" s="2">
        <v>1</v>
      </c>
      <c r="E23" s="2" t="s">
        <v>45</v>
      </c>
      <c r="F23" s="7">
        <v>20</v>
      </c>
      <c r="G23" s="22">
        <f t="shared" si="1"/>
        <v>80</v>
      </c>
      <c r="H23" s="6">
        <v>20</v>
      </c>
      <c r="I23" s="6">
        <v>0</v>
      </c>
      <c r="J23" s="6">
        <v>0</v>
      </c>
      <c r="K23" s="6">
        <v>0</v>
      </c>
    </row>
    <row r="24" spans="1:11" x14ac:dyDescent="0.25">
      <c r="A24" s="32" t="s">
        <v>57</v>
      </c>
      <c r="B24" s="43">
        <v>96</v>
      </c>
      <c r="C24" s="2" t="s">
        <v>46</v>
      </c>
      <c r="D24" s="2">
        <v>1</v>
      </c>
      <c r="E24" s="2" t="s">
        <v>47</v>
      </c>
      <c r="F24" s="7">
        <v>680</v>
      </c>
      <c r="G24" s="22">
        <f t="shared" si="1"/>
        <v>2720</v>
      </c>
      <c r="H24" s="6">
        <v>680</v>
      </c>
      <c r="I24" s="6">
        <v>0</v>
      </c>
      <c r="J24" s="6">
        <v>0</v>
      </c>
      <c r="K24" s="6">
        <v>0</v>
      </c>
    </row>
    <row r="25" spans="1:11" x14ac:dyDescent="0.25">
      <c r="A25" s="32" t="s">
        <v>57</v>
      </c>
      <c r="B25" s="43">
        <v>96</v>
      </c>
      <c r="C25" s="2" t="s">
        <v>46</v>
      </c>
      <c r="D25" s="2">
        <v>2</v>
      </c>
      <c r="E25" s="2" t="s">
        <v>48</v>
      </c>
      <c r="F25" s="7">
        <v>1900</v>
      </c>
      <c r="G25" s="22">
        <f t="shared" si="1"/>
        <v>7600</v>
      </c>
      <c r="H25" s="6">
        <v>1900</v>
      </c>
      <c r="I25" s="6">
        <v>0</v>
      </c>
      <c r="J25" s="6">
        <v>0</v>
      </c>
      <c r="K25" s="6">
        <v>0</v>
      </c>
    </row>
    <row r="26" spans="1:11" x14ac:dyDescent="0.25">
      <c r="A26" s="32" t="s">
        <v>57</v>
      </c>
      <c r="B26" s="43">
        <v>96</v>
      </c>
      <c r="C26" s="2" t="s">
        <v>46</v>
      </c>
      <c r="D26" s="2">
        <v>3</v>
      </c>
      <c r="E26" s="2" t="s">
        <v>49</v>
      </c>
      <c r="F26" s="7">
        <v>500</v>
      </c>
      <c r="G26" s="22">
        <f t="shared" si="1"/>
        <v>2000</v>
      </c>
      <c r="H26" s="6">
        <v>500</v>
      </c>
      <c r="I26" s="6">
        <v>0</v>
      </c>
      <c r="J26" s="6">
        <v>0</v>
      </c>
      <c r="K26" s="6">
        <v>0</v>
      </c>
    </row>
    <row r="27" spans="1:11" x14ac:dyDescent="0.25">
      <c r="A27" s="32" t="s">
        <v>57</v>
      </c>
      <c r="B27" s="43">
        <v>96</v>
      </c>
      <c r="C27" s="2" t="s">
        <v>46</v>
      </c>
      <c r="D27" s="2">
        <v>4</v>
      </c>
      <c r="E27" s="2" t="s">
        <v>50</v>
      </c>
      <c r="F27" s="7">
        <v>2100</v>
      </c>
      <c r="G27" s="22">
        <f t="shared" si="1"/>
        <v>8400</v>
      </c>
      <c r="H27" s="6">
        <v>2100</v>
      </c>
      <c r="I27" s="6">
        <v>0</v>
      </c>
      <c r="J27" s="6">
        <v>0</v>
      </c>
      <c r="K27" s="6">
        <v>0</v>
      </c>
    </row>
    <row r="28" spans="1:11" x14ac:dyDescent="0.25">
      <c r="A28" s="32" t="s">
        <v>57</v>
      </c>
      <c r="B28" s="43">
        <v>96</v>
      </c>
      <c r="C28" s="2" t="s">
        <v>46</v>
      </c>
      <c r="D28" s="2">
        <v>5</v>
      </c>
      <c r="E28" s="2" t="s">
        <v>51</v>
      </c>
      <c r="F28" s="7">
        <v>1000</v>
      </c>
      <c r="G28" s="22">
        <f t="shared" si="1"/>
        <v>4000</v>
      </c>
      <c r="H28" s="6">
        <v>1000</v>
      </c>
      <c r="I28" s="6">
        <v>0</v>
      </c>
      <c r="J28" s="6">
        <v>0</v>
      </c>
      <c r="K28" s="6">
        <v>0</v>
      </c>
    </row>
    <row r="29" spans="1:11" x14ac:dyDescent="0.25">
      <c r="A29" s="32" t="s">
        <v>57</v>
      </c>
      <c r="B29" s="43">
        <v>96</v>
      </c>
      <c r="C29" s="2" t="s">
        <v>46</v>
      </c>
      <c r="D29" s="2">
        <v>6</v>
      </c>
      <c r="E29" s="2" t="s">
        <v>52</v>
      </c>
      <c r="F29" s="7">
        <v>5900</v>
      </c>
      <c r="G29" s="22">
        <f t="shared" si="1"/>
        <v>23600</v>
      </c>
      <c r="H29" s="6">
        <v>5900</v>
      </c>
      <c r="I29" s="6">
        <v>0</v>
      </c>
      <c r="J29" s="6">
        <v>0</v>
      </c>
      <c r="K29" s="6">
        <v>0</v>
      </c>
    </row>
    <row r="30" spans="1:11" x14ac:dyDescent="0.25">
      <c r="A30" s="32" t="s">
        <v>57</v>
      </c>
      <c r="B30" s="43">
        <v>96</v>
      </c>
      <c r="C30" s="2" t="s">
        <v>46</v>
      </c>
      <c r="D30" s="2">
        <v>7</v>
      </c>
      <c r="E30" s="2" t="s">
        <v>53</v>
      </c>
      <c r="F30" s="7">
        <v>11000</v>
      </c>
      <c r="G30" s="22">
        <f t="shared" si="1"/>
        <v>44000</v>
      </c>
      <c r="H30" s="6">
        <v>11000</v>
      </c>
      <c r="I30" s="6">
        <v>0</v>
      </c>
      <c r="J30" s="6">
        <v>0</v>
      </c>
      <c r="K30" s="6">
        <v>0</v>
      </c>
    </row>
    <row r="31" spans="1:11" x14ac:dyDescent="0.25">
      <c r="A31" s="32" t="s">
        <v>57</v>
      </c>
      <c r="B31" s="43">
        <v>97</v>
      </c>
      <c r="C31" s="2" t="s">
        <v>54</v>
      </c>
      <c r="D31" s="2">
        <v>1</v>
      </c>
      <c r="E31" s="2" t="s">
        <v>54</v>
      </c>
      <c r="F31" s="7">
        <v>1500</v>
      </c>
      <c r="G31" s="22">
        <f t="shared" si="1"/>
        <v>6000</v>
      </c>
      <c r="H31" s="6">
        <v>1500</v>
      </c>
      <c r="I31" s="6">
        <v>0</v>
      </c>
      <c r="J31" s="6">
        <v>0</v>
      </c>
      <c r="K31" s="6">
        <v>0</v>
      </c>
    </row>
    <row r="32" spans="1:11" x14ac:dyDescent="0.25">
      <c r="A32" s="32" t="s">
        <v>57</v>
      </c>
      <c r="B32" s="43">
        <v>98</v>
      </c>
      <c r="C32" s="2" t="s">
        <v>55</v>
      </c>
      <c r="D32" s="2">
        <v>1</v>
      </c>
      <c r="E32" s="2" t="s">
        <v>55</v>
      </c>
      <c r="F32" s="7">
        <v>250</v>
      </c>
      <c r="G32" s="22">
        <f t="shared" si="1"/>
        <v>1000</v>
      </c>
      <c r="H32" s="6">
        <v>250</v>
      </c>
      <c r="I32" s="6">
        <v>0</v>
      </c>
      <c r="J32" s="6">
        <v>0</v>
      </c>
      <c r="K32" s="6">
        <v>0</v>
      </c>
    </row>
    <row r="33" spans="1:11" x14ac:dyDescent="0.25">
      <c r="A33" s="32" t="s">
        <v>57</v>
      </c>
      <c r="B33" s="43">
        <v>99</v>
      </c>
      <c r="C33" s="2" t="s">
        <v>56</v>
      </c>
      <c r="D33" s="2">
        <v>1</v>
      </c>
      <c r="E33" s="2" t="s">
        <v>56</v>
      </c>
      <c r="F33" s="7">
        <v>93</v>
      </c>
      <c r="G33" s="22">
        <f t="shared" si="1"/>
        <v>372</v>
      </c>
      <c r="H33" s="6">
        <v>90</v>
      </c>
      <c r="I33" s="6">
        <v>0</v>
      </c>
      <c r="J33" s="6">
        <v>3</v>
      </c>
      <c r="K33" s="6">
        <v>0</v>
      </c>
    </row>
    <row r="34" spans="1:11" x14ac:dyDescent="0.25">
      <c r="A34" s="17"/>
      <c r="B34" s="4"/>
      <c r="C34" s="17"/>
      <c r="D34" s="4"/>
      <c r="E34" s="17"/>
      <c r="F34" s="16">
        <f>SUBTOTAL(9,Tableau1[QUANTITE TOTALE
ESTIMATIVE])</f>
        <v>41527</v>
      </c>
      <c r="G34" s="16">
        <f>SUBTOTAL(9,Tableau1[QUANTITE TOTALE
MAXIMALE
(coefficient 4)])</f>
        <v>166108</v>
      </c>
      <c r="H34" s="16">
        <f>SUBTOTAL(9,Tableau1[C.H.U. DE BREST])</f>
        <v>39232</v>
      </c>
      <c r="I34" s="16">
        <f>SUBTOTAL(9,Tableau1[C.H. DES PAYS DE MORLAIX])</f>
        <v>2270</v>
      </c>
      <c r="J34" s="16">
        <f>SUBTOTAL(9,Tableau1[C.H. FERDINAND GRALL
(LANDERNEAU)])</f>
        <v>17</v>
      </c>
      <c r="K34" s="16">
        <f>SUBTOTAL(9,Tableau1[ C.H. DE LA PRESQU''ÎLE DE CROZON])</f>
        <v>8</v>
      </c>
    </row>
  </sheetData>
  <sheetProtection algorithmName="SHA-512" hashValue="f1Ooh1nCwibbq2pnWZ+Ixn2wXju6+JJCiH+RroQ+OA8GRpdEU/8drcYqaFVYtJ6TTtVoaODTxgNQLrViZNeofA==" saltValue="mByJE+RUqkyK6UTgb0sNsQ==" spinCount="100000" sheet="1" objects="1" scenarios="1" formatCells="0" formatColumns="0" formatRows="0" sort="0" autoFilter="0"/>
  <protectedRanges>
    <protectedRange algorithmName="SHA-512" hashValue="L+3OoqdJUpGq5vquGJaH8O1bxoyVt/uxfmSO07t6TPecAxvmXskHkwQs59eK2CSTyqp2DBHsp/4g261XTCbuXQ==" saltValue="jdfFGifRY2ccsT4vSbkBFw==" spinCount="100000" sqref="L1:XFD1048576 A1:K1048576" name="ADMIN"/>
  </protectedRanges>
  <mergeCells count="7">
    <mergeCell ref="A1:G1"/>
    <mergeCell ref="A2:G2"/>
    <mergeCell ref="A5:G5"/>
    <mergeCell ref="A3:G3"/>
    <mergeCell ref="H8:K8"/>
    <mergeCell ref="A8:G8"/>
    <mergeCell ref="A6:G6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33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sqref="A1:F1"/>
    </sheetView>
  </sheetViews>
  <sheetFormatPr baseColWidth="10" defaultColWidth="30.7109375" defaultRowHeight="15" outlineLevelCol="1" x14ac:dyDescent="0.25"/>
  <cols>
    <col min="1" max="1" width="12.5703125" style="30" bestFit="1" customWidth="1" outlineLevel="1"/>
    <col min="2" max="2" width="9.7109375" style="1" bestFit="1" customWidth="1"/>
    <col min="3" max="3" width="82.28515625" style="30" bestFit="1" customWidth="1"/>
    <col min="4" max="4" width="15.140625" style="1" bestFit="1" customWidth="1"/>
    <col min="5" max="5" width="56.85546875" style="30" bestFit="1" customWidth="1"/>
    <col min="6" max="6" width="30.140625" style="5" bestFit="1" customWidth="1"/>
    <col min="7" max="7" width="34.28515625" style="9" bestFit="1" customWidth="1"/>
    <col min="8" max="16384" width="30.7109375" style="1"/>
  </cols>
  <sheetData>
    <row r="1" spans="1:7" ht="26.25" x14ac:dyDescent="0.25">
      <c r="A1" s="36" t="s">
        <v>13</v>
      </c>
      <c r="B1" s="36"/>
      <c r="C1" s="36"/>
      <c r="D1" s="36"/>
      <c r="E1" s="36"/>
      <c r="F1" s="36"/>
      <c r="G1" s="10"/>
    </row>
    <row r="2" spans="1:7" ht="23.25" x14ac:dyDescent="0.25">
      <c r="A2" s="37" t="s">
        <v>9</v>
      </c>
      <c r="B2" s="37"/>
      <c r="C2" s="37"/>
      <c r="D2" s="37"/>
      <c r="E2" s="37"/>
      <c r="F2" s="37"/>
      <c r="G2" s="11"/>
    </row>
    <row r="3" spans="1:7" ht="23.25" x14ac:dyDescent="0.25">
      <c r="A3" s="40" t="s">
        <v>20</v>
      </c>
      <c r="B3" s="40"/>
      <c r="C3" s="40"/>
      <c r="D3" s="40"/>
      <c r="E3" s="40"/>
      <c r="F3" s="40"/>
      <c r="G3" s="11"/>
    </row>
    <row r="4" spans="1:7" x14ac:dyDescent="0.25">
      <c r="A4" s="33"/>
      <c r="B4" s="13"/>
      <c r="C4" s="33"/>
      <c r="D4" s="13"/>
      <c r="E4" s="33"/>
      <c r="F4" s="45"/>
    </row>
    <row r="5" spans="1:7" ht="15.75" x14ac:dyDescent="0.25">
      <c r="A5" s="41" t="s">
        <v>12</v>
      </c>
      <c r="B5" s="41"/>
      <c r="C5" s="41"/>
      <c r="D5" s="41"/>
      <c r="E5" s="41"/>
      <c r="F5" s="41"/>
    </row>
    <row r="7" spans="1:7" s="21" customFormat="1" ht="42" x14ac:dyDescent="0.35">
      <c r="A7" s="39" t="s">
        <v>7</v>
      </c>
      <c r="B7" s="39"/>
      <c r="C7" s="39"/>
      <c r="D7" s="39"/>
      <c r="E7" s="39"/>
      <c r="F7" s="39"/>
      <c r="G7" s="35" t="s">
        <v>6</v>
      </c>
    </row>
    <row r="8" spans="1:7" s="4" customFormat="1" ht="30" x14ac:dyDescent="0.25">
      <c r="A8" s="34" t="s">
        <v>5</v>
      </c>
      <c r="B8" s="14" t="s">
        <v>0</v>
      </c>
      <c r="C8" s="19" t="s">
        <v>1</v>
      </c>
      <c r="D8" s="14" t="s">
        <v>2</v>
      </c>
      <c r="E8" s="19" t="s">
        <v>3</v>
      </c>
      <c r="F8" s="15" t="s">
        <v>14</v>
      </c>
      <c r="G8" s="8" t="s">
        <v>8</v>
      </c>
    </row>
    <row r="9" spans="1:7" x14ac:dyDescent="0.25">
      <c r="A9" s="32" t="s">
        <v>57</v>
      </c>
      <c r="B9" s="3">
        <v>19</v>
      </c>
      <c r="C9" s="2" t="s">
        <v>22</v>
      </c>
      <c r="D9" s="2">
        <v>1</v>
      </c>
      <c r="E9" s="2" t="s">
        <v>23</v>
      </c>
      <c r="F9" s="7">
        <f>+SUM(G9:G9)</f>
        <v>2</v>
      </c>
      <c r="G9" s="6">
        <v>2</v>
      </c>
    </row>
    <row r="10" spans="1:7" x14ac:dyDescent="0.25">
      <c r="A10" s="32" t="s">
        <v>57</v>
      </c>
      <c r="B10" s="3">
        <v>19</v>
      </c>
      <c r="C10" s="2" t="s">
        <v>22</v>
      </c>
      <c r="D10" s="2">
        <v>2</v>
      </c>
      <c r="E10" s="2" t="s">
        <v>24</v>
      </c>
      <c r="F10" s="7">
        <f>+SUM(G10:G10)</f>
        <v>0</v>
      </c>
      <c r="G10" s="6">
        <v>0</v>
      </c>
    </row>
    <row r="11" spans="1:7" x14ac:dyDescent="0.25">
      <c r="A11" s="32" t="s">
        <v>57</v>
      </c>
      <c r="B11" s="3">
        <v>26</v>
      </c>
      <c r="C11" s="2" t="s">
        <v>25</v>
      </c>
      <c r="D11" s="2">
        <v>1</v>
      </c>
      <c r="E11" s="2" t="s">
        <v>26</v>
      </c>
      <c r="F11" s="7">
        <f>+SUM(G11:G11)</f>
        <v>0</v>
      </c>
      <c r="G11" s="6">
        <v>0</v>
      </c>
    </row>
    <row r="12" spans="1:7" x14ac:dyDescent="0.25">
      <c r="A12" s="32" t="s">
        <v>57</v>
      </c>
      <c r="B12" s="3">
        <v>26</v>
      </c>
      <c r="C12" s="2" t="s">
        <v>25</v>
      </c>
      <c r="D12" s="2">
        <v>2</v>
      </c>
      <c r="E12" s="2" t="s">
        <v>27</v>
      </c>
      <c r="F12" s="7">
        <f>+SUM(G12:G12)</f>
        <v>0</v>
      </c>
      <c r="G12" s="6">
        <v>0</v>
      </c>
    </row>
    <row r="13" spans="1:7" x14ac:dyDescent="0.25">
      <c r="A13" s="32" t="s">
        <v>57</v>
      </c>
      <c r="B13" s="23">
        <v>33</v>
      </c>
      <c r="C13" s="24" t="s">
        <v>28</v>
      </c>
      <c r="D13" s="24">
        <v>1</v>
      </c>
      <c r="E13" s="24" t="s">
        <v>29</v>
      </c>
      <c r="F13" s="25">
        <f>+SUM(G13:G13)</f>
        <v>2</v>
      </c>
      <c r="G13" s="6">
        <v>2</v>
      </c>
    </row>
    <row r="14" spans="1:7" s="4" customFormat="1" x14ac:dyDescent="0.25">
      <c r="A14" s="32" t="s">
        <v>57</v>
      </c>
      <c r="B14" s="43">
        <v>47</v>
      </c>
      <c r="C14" s="2" t="s">
        <v>30</v>
      </c>
      <c r="D14" s="2">
        <v>1</v>
      </c>
      <c r="E14" s="2" t="s">
        <v>31</v>
      </c>
      <c r="F14" s="7">
        <f>+SUM(G14:G14)</f>
        <v>1</v>
      </c>
      <c r="G14" s="44">
        <v>1</v>
      </c>
    </row>
    <row r="15" spans="1:7" x14ac:dyDescent="0.25">
      <c r="A15" s="32" t="s">
        <v>57</v>
      </c>
      <c r="B15" s="43">
        <v>51</v>
      </c>
      <c r="C15" s="2" t="s">
        <v>32</v>
      </c>
      <c r="D15" s="2">
        <v>1</v>
      </c>
      <c r="E15" s="2" t="s">
        <v>33</v>
      </c>
      <c r="F15" s="7">
        <f>+SUM(G15:G15)</f>
        <v>2</v>
      </c>
      <c r="G15" s="44">
        <v>2</v>
      </c>
    </row>
    <row r="16" spans="1:7" x14ac:dyDescent="0.25">
      <c r="A16" s="32" t="s">
        <v>57</v>
      </c>
      <c r="B16" s="43">
        <v>67</v>
      </c>
      <c r="C16" s="2" t="s">
        <v>34</v>
      </c>
      <c r="D16" s="2">
        <v>1</v>
      </c>
      <c r="E16" s="2" t="s">
        <v>35</v>
      </c>
      <c r="F16" s="7">
        <f>+SUM(G16:G16)</f>
        <v>1</v>
      </c>
      <c r="G16" s="44">
        <v>1</v>
      </c>
    </row>
    <row r="17" spans="1:7" x14ac:dyDescent="0.25">
      <c r="A17" s="32" t="s">
        <v>57</v>
      </c>
      <c r="B17" s="43">
        <v>70</v>
      </c>
      <c r="C17" s="2" t="s">
        <v>36</v>
      </c>
      <c r="D17" s="2">
        <v>1</v>
      </c>
      <c r="E17" s="2" t="s">
        <v>37</v>
      </c>
      <c r="F17" s="7">
        <f>+SUM(G17:G17)</f>
        <v>1</v>
      </c>
      <c r="G17" s="44">
        <v>1</v>
      </c>
    </row>
    <row r="18" spans="1:7" x14ac:dyDescent="0.25">
      <c r="A18" s="32" t="s">
        <v>57</v>
      </c>
      <c r="B18" s="43">
        <v>73</v>
      </c>
      <c r="C18" s="2" t="s">
        <v>38</v>
      </c>
      <c r="D18" s="2">
        <v>1</v>
      </c>
      <c r="E18" s="2" t="s">
        <v>39</v>
      </c>
      <c r="F18" s="7">
        <f>+SUM(G18:G18)</f>
        <v>2</v>
      </c>
      <c r="G18" s="44">
        <v>2</v>
      </c>
    </row>
    <row r="19" spans="1:7" x14ac:dyDescent="0.25">
      <c r="A19" s="32" t="s">
        <v>57</v>
      </c>
      <c r="B19" s="43">
        <v>74</v>
      </c>
      <c r="C19" s="2" t="s">
        <v>40</v>
      </c>
      <c r="D19" s="2">
        <v>1</v>
      </c>
      <c r="E19" s="2" t="s">
        <v>41</v>
      </c>
      <c r="F19" s="7">
        <f>+SUM(G19:G19)</f>
        <v>2</v>
      </c>
      <c r="G19" s="44">
        <v>2</v>
      </c>
    </row>
    <row r="20" spans="1:7" x14ac:dyDescent="0.25">
      <c r="A20" s="32" t="s">
        <v>57</v>
      </c>
      <c r="B20" s="43">
        <v>83</v>
      </c>
      <c r="C20" s="2" t="s">
        <v>42</v>
      </c>
      <c r="D20" s="2">
        <v>1</v>
      </c>
      <c r="E20" s="2" t="s">
        <v>42</v>
      </c>
      <c r="F20" s="7">
        <f>+SUM(G20:G20)</f>
        <v>2</v>
      </c>
      <c r="G20" s="44">
        <v>2</v>
      </c>
    </row>
    <row r="21" spans="1:7" x14ac:dyDescent="0.25">
      <c r="A21" s="32" t="s">
        <v>57</v>
      </c>
      <c r="B21" s="43">
        <v>89</v>
      </c>
      <c r="C21" s="2" t="s">
        <v>43</v>
      </c>
      <c r="D21" s="2">
        <v>1</v>
      </c>
      <c r="E21" s="2" t="s">
        <v>43</v>
      </c>
      <c r="F21" s="7">
        <f>+SUM(G21:G21)</f>
        <v>2</v>
      </c>
      <c r="G21" s="44">
        <v>2</v>
      </c>
    </row>
    <row r="22" spans="1:7" x14ac:dyDescent="0.25">
      <c r="A22" s="32" t="s">
        <v>57</v>
      </c>
      <c r="B22" s="43">
        <v>95</v>
      </c>
      <c r="C22" s="2" t="s">
        <v>44</v>
      </c>
      <c r="D22" s="2">
        <v>1</v>
      </c>
      <c r="E22" s="2" t="s">
        <v>45</v>
      </c>
      <c r="F22" s="7">
        <f>+SUM(G22:G22)</f>
        <v>0</v>
      </c>
      <c r="G22" s="44">
        <v>0</v>
      </c>
    </row>
    <row r="23" spans="1:7" x14ac:dyDescent="0.25">
      <c r="A23" s="32" t="s">
        <v>57</v>
      </c>
      <c r="B23" s="43">
        <v>96</v>
      </c>
      <c r="C23" s="2" t="s">
        <v>46</v>
      </c>
      <c r="D23" s="2">
        <v>1</v>
      </c>
      <c r="E23" s="2" t="s">
        <v>47</v>
      </c>
      <c r="F23" s="7">
        <f>+SUM(G23:G23)</f>
        <v>0</v>
      </c>
      <c r="G23" s="44">
        <v>0</v>
      </c>
    </row>
    <row r="24" spans="1:7" x14ac:dyDescent="0.25">
      <c r="A24" s="32" t="s">
        <v>57</v>
      </c>
      <c r="B24" s="43">
        <v>96</v>
      </c>
      <c r="C24" s="2" t="s">
        <v>46</v>
      </c>
      <c r="D24" s="2">
        <v>2</v>
      </c>
      <c r="E24" s="2" t="s">
        <v>48</v>
      </c>
      <c r="F24" s="7">
        <f>+SUM(G24:G24)</f>
        <v>0</v>
      </c>
      <c r="G24" s="44">
        <v>0</v>
      </c>
    </row>
    <row r="25" spans="1:7" x14ac:dyDescent="0.25">
      <c r="A25" s="32" t="s">
        <v>57</v>
      </c>
      <c r="B25" s="43">
        <v>96</v>
      </c>
      <c r="C25" s="2" t="s">
        <v>46</v>
      </c>
      <c r="D25" s="2">
        <v>3</v>
      </c>
      <c r="E25" s="2" t="s">
        <v>49</v>
      </c>
      <c r="F25" s="7">
        <f>+SUM(G25:G25)</f>
        <v>0</v>
      </c>
      <c r="G25" s="44">
        <v>0</v>
      </c>
    </row>
    <row r="26" spans="1:7" x14ac:dyDescent="0.25">
      <c r="A26" s="32" t="s">
        <v>57</v>
      </c>
      <c r="B26" s="43">
        <v>96</v>
      </c>
      <c r="C26" s="2" t="s">
        <v>46</v>
      </c>
      <c r="D26" s="2">
        <v>4</v>
      </c>
      <c r="E26" s="2" t="s">
        <v>50</v>
      </c>
      <c r="F26" s="7">
        <f>+SUM(G26:G26)</f>
        <v>0</v>
      </c>
      <c r="G26" s="44">
        <v>0</v>
      </c>
    </row>
    <row r="27" spans="1:7" x14ac:dyDescent="0.25">
      <c r="A27" s="32" t="s">
        <v>57</v>
      </c>
      <c r="B27" s="43">
        <v>96</v>
      </c>
      <c r="C27" s="2" t="s">
        <v>46</v>
      </c>
      <c r="D27" s="2">
        <v>5</v>
      </c>
      <c r="E27" s="2" t="s">
        <v>51</v>
      </c>
      <c r="F27" s="7">
        <f>+SUM(G27:G27)</f>
        <v>0</v>
      </c>
      <c r="G27" s="44">
        <v>0</v>
      </c>
    </row>
    <row r="28" spans="1:7" x14ac:dyDescent="0.25">
      <c r="A28" s="32" t="s">
        <v>57</v>
      </c>
      <c r="B28" s="43">
        <v>96</v>
      </c>
      <c r="C28" s="2" t="s">
        <v>46</v>
      </c>
      <c r="D28" s="2">
        <v>6</v>
      </c>
      <c r="E28" s="2" t="s">
        <v>52</v>
      </c>
      <c r="F28" s="7">
        <f>+SUM(G28:G28)</f>
        <v>0</v>
      </c>
      <c r="G28" s="44">
        <v>0</v>
      </c>
    </row>
    <row r="29" spans="1:7" x14ac:dyDescent="0.25">
      <c r="A29" s="32" t="s">
        <v>57</v>
      </c>
      <c r="B29" s="43">
        <v>96</v>
      </c>
      <c r="C29" s="2" t="s">
        <v>46</v>
      </c>
      <c r="D29" s="2">
        <v>7</v>
      </c>
      <c r="E29" s="2" t="s">
        <v>53</v>
      </c>
      <c r="F29" s="7">
        <f>+SUM(G29:G29)</f>
        <v>0</v>
      </c>
      <c r="G29" s="44">
        <v>0</v>
      </c>
    </row>
    <row r="30" spans="1:7" x14ac:dyDescent="0.25">
      <c r="A30" s="32" t="s">
        <v>57</v>
      </c>
      <c r="B30" s="43">
        <v>97</v>
      </c>
      <c r="C30" s="2" t="s">
        <v>54</v>
      </c>
      <c r="D30" s="2">
        <v>1</v>
      </c>
      <c r="E30" s="2" t="s">
        <v>54</v>
      </c>
      <c r="F30" s="7">
        <f>+SUM(G30:G30)</f>
        <v>0</v>
      </c>
      <c r="G30" s="44">
        <v>0</v>
      </c>
    </row>
    <row r="31" spans="1:7" x14ac:dyDescent="0.25">
      <c r="A31" s="32" t="s">
        <v>57</v>
      </c>
      <c r="B31" s="43">
        <v>98</v>
      </c>
      <c r="C31" s="2" t="s">
        <v>55</v>
      </c>
      <c r="D31" s="2">
        <v>1</v>
      </c>
      <c r="E31" s="2" t="s">
        <v>55</v>
      </c>
      <c r="F31" s="7">
        <f>+SUM(G31:G31)</f>
        <v>0</v>
      </c>
      <c r="G31" s="44">
        <v>0</v>
      </c>
    </row>
    <row r="32" spans="1:7" x14ac:dyDescent="0.25">
      <c r="A32" s="32" t="s">
        <v>57</v>
      </c>
      <c r="B32" s="43">
        <v>99</v>
      </c>
      <c r="C32" s="2" t="s">
        <v>56</v>
      </c>
      <c r="D32" s="2">
        <v>1</v>
      </c>
      <c r="E32" s="2" t="s">
        <v>56</v>
      </c>
      <c r="F32" s="7">
        <f>+SUM(G32:G32)</f>
        <v>0</v>
      </c>
      <c r="G32" s="44">
        <v>0</v>
      </c>
    </row>
    <row r="33" spans="1:7" x14ac:dyDescent="0.25">
      <c r="A33" s="17"/>
      <c r="B33" s="4"/>
      <c r="C33" s="17"/>
      <c r="D33" s="4"/>
      <c r="E33" s="17"/>
      <c r="F33" s="16">
        <f>SUBTOTAL(9,Tableau2[TOTAL
SPECIMENS/ECHANTILLONS])</f>
        <v>17</v>
      </c>
      <c r="G33" s="16">
        <f>SUBTOTAL(9,Tableau2[C.H.U. DE BREST])</f>
        <v>17</v>
      </c>
    </row>
  </sheetData>
  <sheetProtection algorithmName="SHA-512" hashValue="pQJ2Q8HaUEQhQy812WKGOEWI0jSkMkkr/vc2fmHrScu7UrBNJ8xwWzPSlPlO+u31QDBwFDF0QoPMf0KxNsP1dA==" saltValue="9KSz+h77zJrt/lZe7D9clg==" spinCount="100000" sheet="1" objects="1" scenarios="1" formatCells="0" formatColumns="0" formatRows="0" sort="0" autoFilter="0"/>
  <protectedRanges>
    <protectedRange algorithmName="SHA-512" hashValue="VsoLg+jtwPx7EbVSXvh0frLpgzPISoSpjDJ/DG9uuLHaU486gi+d/48yLXK2zMbd0O5Gv3l3N0HqMvgky7MCXw==" saltValue="4Ppghu9F65D4/sal7vQ15Q==" spinCount="100000" sqref="A33:G1048576 A1:G5 A7:F32 H1:XFD1048576 A6:G6" name="ADMIN"/>
    <protectedRange algorithmName="SHA-512" hashValue="L+3OoqdJUpGq5vquGJaH8O1bxoyVt/uxfmSO07t6TPecAxvmXskHkwQs59eK2CSTyqp2DBHsp/4g261XTCbuXQ==" saltValue="jdfFGifRY2ccsT4vSbkBFw==" spinCount="100000" sqref="G7:G32" name="ADMIN_2"/>
  </protectedRanges>
  <mergeCells count="5"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E24"/>
  <sheetViews>
    <sheetView showGridLines="0" zoomScale="85" zoomScaleNormal="85" workbookViewId="0">
      <pane ySplit="7" topLeftCell="A8" activePane="bottomLeft" state="frozen"/>
      <selection pane="bottomLeft" sqref="A1:E1"/>
    </sheetView>
  </sheetViews>
  <sheetFormatPr baseColWidth="10" defaultRowHeight="15" outlineLevelCol="1" x14ac:dyDescent="0.25"/>
  <cols>
    <col min="1" max="1" width="12.5703125" style="30" bestFit="1" customWidth="1" outlineLevel="1"/>
    <col min="2" max="2" width="9.7109375" style="1" bestFit="1" customWidth="1"/>
    <col min="3" max="3" width="82.28515625" style="30" bestFit="1" customWidth="1"/>
    <col min="4" max="5" width="22.28515625" style="5" bestFit="1" customWidth="1"/>
    <col min="6" max="16384" width="11.42578125" style="1"/>
  </cols>
  <sheetData>
    <row r="1" spans="1:5" ht="26.25" x14ac:dyDescent="0.25">
      <c r="A1" s="36" t="s">
        <v>17</v>
      </c>
      <c r="B1" s="36"/>
      <c r="C1" s="36"/>
      <c r="D1" s="36"/>
      <c r="E1" s="36"/>
    </row>
    <row r="2" spans="1:5" ht="23.25" x14ac:dyDescent="0.25">
      <c r="A2" s="37" t="s">
        <v>9</v>
      </c>
      <c r="B2" s="37"/>
      <c r="C2" s="37"/>
      <c r="D2" s="37"/>
      <c r="E2" s="37"/>
    </row>
    <row r="3" spans="1:5" ht="15.75" x14ac:dyDescent="0.25">
      <c r="A3" s="40" t="s">
        <v>20</v>
      </c>
      <c r="B3" s="40"/>
      <c r="C3" s="40"/>
      <c r="D3" s="40"/>
      <c r="E3" s="40"/>
    </row>
    <row r="4" spans="1:5" x14ac:dyDescent="0.25">
      <c r="A4" s="33"/>
      <c r="B4" s="13"/>
      <c r="C4" s="33"/>
      <c r="D4" s="45"/>
      <c r="E4" s="45"/>
    </row>
    <row r="5" spans="1:5" s="13" customFormat="1" ht="15.75" x14ac:dyDescent="0.25">
      <c r="A5" s="41" t="s">
        <v>15</v>
      </c>
      <c r="B5" s="41"/>
      <c r="C5" s="41"/>
      <c r="D5" s="41"/>
      <c r="E5" s="41"/>
    </row>
    <row r="7" spans="1:5" s="17" customFormat="1" ht="45" x14ac:dyDescent="0.25">
      <c r="A7" s="26" t="s">
        <v>5</v>
      </c>
      <c r="B7" s="27" t="s">
        <v>0</v>
      </c>
      <c r="C7" s="27" t="s">
        <v>1</v>
      </c>
      <c r="D7" s="28" t="s">
        <v>4</v>
      </c>
      <c r="E7" s="48" t="s">
        <v>10</v>
      </c>
    </row>
    <row r="8" spans="1:5" x14ac:dyDescent="0.25">
      <c r="A8" s="32" t="s">
        <v>57</v>
      </c>
      <c r="B8" s="3">
        <v>19</v>
      </c>
      <c r="C8" s="2" t="s">
        <v>22</v>
      </c>
      <c r="D8" s="7">
        <f>SUMIFS(QUANTITES!F:F,QUANTITES!B:B,LOTS!B8)</f>
        <v>37</v>
      </c>
      <c r="E8" s="46">
        <f t="shared" ref="E8:E13" si="0">D8*4</f>
        <v>148</v>
      </c>
    </row>
    <row r="9" spans="1:5" x14ac:dyDescent="0.25">
      <c r="A9" s="32" t="s">
        <v>57</v>
      </c>
      <c r="B9" s="3">
        <v>26</v>
      </c>
      <c r="C9" s="2" t="s">
        <v>25</v>
      </c>
      <c r="D9" s="7">
        <f>SUMIFS(QUANTITES!F:F,QUANTITES!B:B,LOTS!B9)</f>
        <v>92</v>
      </c>
      <c r="E9" s="46">
        <f t="shared" si="0"/>
        <v>368</v>
      </c>
    </row>
    <row r="10" spans="1:5" x14ac:dyDescent="0.25">
      <c r="A10" s="32" t="s">
        <v>57</v>
      </c>
      <c r="B10" s="3">
        <v>33</v>
      </c>
      <c r="C10" s="2" t="s">
        <v>28</v>
      </c>
      <c r="D10" s="7">
        <f>SUMIFS(QUANTITES!F:F,QUANTITES!B:B,LOTS!B10)</f>
        <v>1000</v>
      </c>
      <c r="E10" s="46">
        <f t="shared" si="0"/>
        <v>4000</v>
      </c>
    </row>
    <row r="11" spans="1:5" x14ac:dyDescent="0.25">
      <c r="A11" s="32" t="s">
        <v>57</v>
      </c>
      <c r="B11" s="3">
        <v>47</v>
      </c>
      <c r="C11" s="2" t="s">
        <v>30</v>
      </c>
      <c r="D11" s="7">
        <f>SUMIFS(QUANTITES!F:F,QUANTITES!B:B,LOTS!B11)</f>
        <v>5</v>
      </c>
      <c r="E11" s="46">
        <f t="shared" si="0"/>
        <v>20</v>
      </c>
    </row>
    <row r="12" spans="1:5" x14ac:dyDescent="0.25">
      <c r="A12" s="32" t="s">
        <v>57</v>
      </c>
      <c r="B12" s="3">
        <v>51</v>
      </c>
      <c r="C12" s="2" t="s">
        <v>32</v>
      </c>
      <c r="D12" s="7">
        <f>SUMIFS(QUANTITES!F:F,QUANTITES!B:B,LOTS!B12)</f>
        <v>1000</v>
      </c>
      <c r="E12" s="46">
        <f t="shared" si="0"/>
        <v>4000</v>
      </c>
    </row>
    <row r="13" spans="1:5" x14ac:dyDescent="0.25">
      <c r="A13" s="32" t="s">
        <v>57</v>
      </c>
      <c r="B13" s="23">
        <v>67</v>
      </c>
      <c r="C13" s="24" t="s">
        <v>34</v>
      </c>
      <c r="D13" s="25">
        <f>SUMIFS(QUANTITES!F:F,QUANTITES!B:B,LOTS!B13)</f>
        <v>105</v>
      </c>
      <c r="E13" s="47">
        <f t="shared" si="0"/>
        <v>420</v>
      </c>
    </row>
    <row r="14" spans="1:5" s="4" customFormat="1" x14ac:dyDescent="0.25">
      <c r="A14" s="32" t="s">
        <v>57</v>
      </c>
      <c r="B14" s="43">
        <v>70</v>
      </c>
      <c r="C14" s="2" t="s">
        <v>36</v>
      </c>
      <c r="D14" s="7">
        <f>SUMIFS(QUANTITES!F:F,QUANTITES!B:B,LOTS!B14)</f>
        <v>5</v>
      </c>
      <c r="E14" s="46">
        <f t="shared" ref="E14:E23" si="1">D14*4</f>
        <v>20</v>
      </c>
    </row>
    <row r="15" spans="1:5" x14ac:dyDescent="0.25">
      <c r="A15" s="32" t="s">
        <v>57</v>
      </c>
      <c r="B15" s="43">
        <v>73</v>
      </c>
      <c r="C15" s="2" t="s">
        <v>38</v>
      </c>
      <c r="D15" s="7">
        <f>SUMIFS(QUANTITES!F:F,QUANTITES!B:B,LOTS!B15)</f>
        <v>4000</v>
      </c>
      <c r="E15" s="46">
        <f t="shared" si="1"/>
        <v>16000</v>
      </c>
    </row>
    <row r="16" spans="1:5" x14ac:dyDescent="0.25">
      <c r="A16" s="32" t="s">
        <v>57</v>
      </c>
      <c r="B16" s="43">
        <v>74</v>
      </c>
      <c r="C16" s="2" t="s">
        <v>40</v>
      </c>
      <c r="D16" s="7">
        <f>SUMIFS(QUANTITES!F:F,QUANTITES!B:B,LOTS!B16)</f>
        <v>1300</v>
      </c>
      <c r="E16" s="46">
        <f t="shared" si="1"/>
        <v>5200</v>
      </c>
    </row>
    <row r="17" spans="1:5" x14ac:dyDescent="0.25">
      <c r="A17" s="32" t="s">
        <v>57</v>
      </c>
      <c r="B17" s="43">
        <v>83</v>
      </c>
      <c r="C17" s="2" t="s">
        <v>42</v>
      </c>
      <c r="D17" s="7">
        <f>SUMIFS(QUANTITES!F:F,QUANTITES!B:B,LOTS!B17)</f>
        <v>9000</v>
      </c>
      <c r="E17" s="46">
        <f t="shared" si="1"/>
        <v>36000</v>
      </c>
    </row>
    <row r="18" spans="1:5" x14ac:dyDescent="0.25">
      <c r="A18" s="32" t="s">
        <v>57</v>
      </c>
      <c r="B18" s="43">
        <v>89</v>
      </c>
      <c r="C18" s="2" t="s">
        <v>43</v>
      </c>
      <c r="D18" s="7">
        <f>SUMIFS(QUANTITES!F:F,QUANTITES!B:B,LOTS!B18)</f>
        <v>40</v>
      </c>
      <c r="E18" s="46">
        <f t="shared" si="1"/>
        <v>160</v>
      </c>
    </row>
    <row r="19" spans="1:5" x14ac:dyDescent="0.25">
      <c r="A19" s="32" t="s">
        <v>57</v>
      </c>
      <c r="B19" s="43">
        <v>95</v>
      </c>
      <c r="C19" s="2" t="s">
        <v>44</v>
      </c>
      <c r="D19" s="7">
        <f>SUMIFS(QUANTITES!F:F,QUANTITES!B:B,LOTS!B19)</f>
        <v>20</v>
      </c>
      <c r="E19" s="46">
        <f t="shared" si="1"/>
        <v>80</v>
      </c>
    </row>
    <row r="20" spans="1:5" x14ac:dyDescent="0.25">
      <c r="A20" s="32" t="s">
        <v>57</v>
      </c>
      <c r="B20" s="43">
        <v>96</v>
      </c>
      <c r="C20" s="2" t="s">
        <v>46</v>
      </c>
      <c r="D20" s="7">
        <f>SUMIFS(QUANTITES!F:F,QUANTITES!B:B,LOTS!B20)</f>
        <v>23080</v>
      </c>
      <c r="E20" s="46">
        <f t="shared" si="1"/>
        <v>92320</v>
      </c>
    </row>
    <row r="21" spans="1:5" x14ac:dyDescent="0.25">
      <c r="A21" s="32" t="s">
        <v>57</v>
      </c>
      <c r="B21" s="43">
        <v>97</v>
      </c>
      <c r="C21" s="2" t="s">
        <v>54</v>
      </c>
      <c r="D21" s="7">
        <f>SUMIFS(QUANTITES!F:F,QUANTITES!B:B,LOTS!B21)</f>
        <v>1500</v>
      </c>
      <c r="E21" s="46">
        <f t="shared" si="1"/>
        <v>6000</v>
      </c>
    </row>
    <row r="22" spans="1:5" x14ac:dyDescent="0.25">
      <c r="A22" s="32" t="s">
        <v>57</v>
      </c>
      <c r="B22" s="43">
        <v>98</v>
      </c>
      <c r="C22" s="2" t="s">
        <v>55</v>
      </c>
      <c r="D22" s="7">
        <f>SUMIFS(QUANTITES!F:F,QUANTITES!B:B,LOTS!B22)</f>
        <v>250</v>
      </c>
      <c r="E22" s="46">
        <f t="shared" si="1"/>
        <v>1000</v>
      </c>
    </row>
    <row r="23" spans="1:5" x14ac:dyDescent="0.25">
      <c r="A23" s="32" t="s">
        <v>57</v>
      </c>
      <c r="B23" s="43">
        <v>99</v>
      </c>
      <c r="C23" s="2" t="s">
        <v>56</v>
      </c>
      <c r="D23" s="7">
        <f>SUMIFS(QUANTITES!F:F,QUANTITES!B:B,LOTS!B23)</f>
        <v>93</v>
      </c>
      <c r="E23" s="46">
        <f t="shared" si="1"/>
        <v>372</v>
      </c>
    </row>
    <row r="24" spans="1:5" x14ac:dyDescent="0.25">
      <c r="A24" s="17"/>
      <c r="B24" s="4"/>
      <c r="C24" s="17"/>
      <c r="D24" s="16">
        <f>SUBTOTAL(9,Tableau3[QUANTITE TOTALE
ESTIMATIVE])</f>
        <v>41527</v>
      </c>
      <c r="E24" s="16">
        <f>SUBTOTAL(9,Tableau3[QUANTITE TOTALE
MAXIMALE
(coefficient 4)])</f>
        <v>166108</v>
      </c>
    </row>
  </sheetData>
  <sheetProtection algorithmName="SHA-512" hashValue="frFEeBINphFlG80066maTuFakCVFrwfDvtCaASKIsHIide3vQ+9D5xlo/C9S+TXzEiChUPp1h54xsglLDdGOJw==" saltValue="Gt23z0xGmQKz5i0rpz1FaQ==" spinCount="100000" sheet="1" objects="1" scenarios="1" formatCells="0" formatColumns="0" formatRows="0" sort="0" autoFilter="0"/>
  <protectedRanges>
    <protectedRange algorithmName="SHA-512" hashValue="0ocYbuULVL7HEZdGlKYE334mJt/zbE4VOu49DvJfHRwf2hvBLlpAg91qEk+AgGd30/E8gYT12GjTATq1UR3eVQ==" saltValue="U6Q1PESzlfhJK8YDPbiWSQ==" spinCount="100000" sqref="A6:XFD1048576 A1:XFD5" name="ADMIN"/>
  </protectedRanges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2024-02-09T14:37:26Z</cp:lastPrinted>
  <dcterms:created xsi:type="dcterms:W3CDTF">2023-01-25T10:16:38Z</dcterms:created>
  <dcterms:modified xsi:type="dcterms:W3CDTF">2025-12-12T12:59:24Z</dcterms:modified>
</cp:coreProperties>
</file>